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ef41ffb004e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ipotesis" sheetId="1" r:id="Raf6fe0549d7e4f2f"/>
    <x:sheet xmlns:r="http://schemas.openxmlformats.org/officeDocument/2006/relationships" name="Resultados" sheetId="2" r:id="R7577759e470245e0"/>
    <x:sheet xmlns:r="http://schemas.openxmlformats.org/officeDocument/2006/relationships" name="CAPEX" sheetId="3" r:id="R6242a745d5554bb0"/>
    <x:sheet xmlns:r="http://schemas.openxmlformats.org/officeDocument/2006/relationships" name="Fuentes" sheetId="4" r:id="R2418642b560f478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%"/>
    <x:numFmt numFmtId="201" formatCode="#,##0.00;[Red](#,##0.00);-"/>
    <x:numFmt numFmtId="202" formatCode="#,##0;[Red](#,##0);-"/>
  </x:numFmts>
  <x:fonts count="7">
    <x:font>
      <x:sz val="11"/>
      <x:name val="Carlito"/>
    </x:font>
    <x:font>
      <x:b/>
      <x:sz val="15"/>
      <x:color rgb="FFFFFFFF"/>
      <x:name val="Carlito"/>
    </x:font>
    <x:font>
      <x:b/>
      <x:sz val="11"/>
      <x:color rgb="FFFFFFFF"/>
      <x:name val="Carlito"/>
    </x:font>
    <x:font>
      <x:sz val="11"/>
      <x:color rgb="FF0000FF"/>
      <x:name val="Carlito"/>
    </x:font>
    <x:font>
      <x:b/>
      <x:sz val="11"/>
      <x:color rgb="FF000000"/>
      <x:name val="Carlito"/>
    </x:font>
    <x:font>
      <x:sz val="11"/>
      <x:color rgb="FF000000"/>
      <x:name val="Carlito"/>
    </x:font>
    <x:font>
      <x:b/>
      <x:sz val="11"/>
      <x:color rgb="FF102739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02739"/>
      </x:patternFill>
    </x:fill>
    <x:fill>
      <x:patternFill patternType="solid">
        <x:fgColor rgb="FF007F79"/>
      </x:patternFill>
    </x:fill>
    <x:fill>
      <x:patternFill patternType="solid">
        <x:fgColor rgb="FFFFF2C8"/>
      </x:patternFill>
    </x:fill>
    <x:fill>
      <x:patternFill patternType="solid">
        <x:fgColor rgb="FFE9F4F3"/>
      </x:patternFill>
    </x:fill>
  </x:fills>
  <x:borders count="2">
    <x:border/>
    <x:border/>
  </x:borders>
  <x:cellStyleXfs count="1">
    <x:xf numFmtId="0" fontId="0" fillId="0" borderId="0"/>
  </x:cellStyleXfs>
  <x:cellXfs count="4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200" fontId="3" fillId="4" borderId="0" xfId="0" applyNumberFormat="1" applyFont="1" applyFill="1" applyBorder="1" applyAlignment="1">
      <x:alignment wrapText="1"/>
    </x:xf>
    <x:xf numFmtId="200" fontId="3" fillId="4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5" borderId="0" xfId="0" applyNumberFormat="1" applyFont="1" applyFill="1" applyBorder="1" applyAlignment="1">
      <x:alignment wrapText="1"/>
    </x:xf>
    <x:xf numFmtId="201" fontId="4" fillId="5" borderId="0" xfId="0" applyNumberFormat="1" applyFont="1" applyFill="1" applyBorder="1" applyAlignment="1">
      <x:alignment wrapText="1"/>
    </x:xf>
    <x:xf numFmtId="201" fontId="0" fillId="5" borderId="1" xfId="0" applyNumberFormat="1" applyFont="1" applyFill="1" applyBorder="1" applyAlignment="1">
      <x:alignment wrapText="1"/>
    </x:xf>
    <x:xf numFmtId="201" fontId="4" fillId="5" borderId="1" xfId="0" applyNumberFormat="1" applyFont="1" applyFill="1" applyBorder="1" applyAlignment="1">
      <x:alignment wrapText="1"/>
    </x:xf>
    <x:xf numFmtId="201" fontId="5" fillId="0" borderId="0" xfId="0" applyNumberFormat="1" applyFont="1" applyFill="1" applyBorder="1" applyAlignment="1">
      <x:alignment wrapText="1"/>
    </x:xf>
    <x:xf numFmtId="201" fontId="5" fillId="0" borderId="1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202" fontId="3" fillId="0" borderId="0" xfId="0" applyNumberFormat="1" applyFont="1" applyFill="1" applyBorder="1" applyAlignment="1">
      <x:alignment wrapText="1"/>
    </x:xf>
    <x:xf numFmtId="202" fontId="3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202" fontId="0" fillId="5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wrapText="1"/>
    </x:xf>
    <x:xf numFmtId="202" fontId="6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202" fontId="0" fillId="5" borderId="1" xfId="0" applyNumberFormat="1" applyFont="1" applyFill="1" applyBorder="1" applyAlignment="1">
      <x:alignment wrapText="1"/>
    </x:xf>
    <x:xf numFmtId="0" fontId="6" fillId="5" borderId="1" xfId="0" applyNumberFormat="1" applyFont="1" applyFill="1" applyBorder="1" applyAlignment="1">
      <x:alignment wrapText="1"/>
    </x:xf>
    <x:xf numFmtId="202" fontId="6" fillId="5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7ba31471b44389" /><Relationship Type="http://schemas.openxmlformats.org/officeDocument/2006/relationships/theme" Target="/xl/theme/theme1.xml" Id="R5379745d7873431c" /><Relationship Type="http://schemas.openxmlformats.org/officeDocument/2006/relationships/sharedStrings" Target="/xl/sharedStrings.xml" Id="Rf6cd2330ee284060" /><Relationship Type="http://schemas.openxmlformats.org/officeDocument/2006/relationships/worksheet" Target="/xl/worksheets/sheet1.xml" Id="Raf6fe0549d7e4f2f" /><Relationship Type="http://schemas.openxmlformats.org/officeDocument/2006/relationships/worksheet" Target="/xl/worksheets/sheet2.xml" Id="R7577759e470245e0" /><Relationship Type="http://schemas.openxmlformats.org/officeDocument/2006/relationships/worksheet" Target="/xl/worksheets/sheet3.xml" Id="R6242a745d5554bb0" /><Relationship Type="http://schemas.openxmlformats.org/officeDocument/2006/relationships/worksheet" Target="/xl/worksheets/sheet4.xml" Id="R2418642b560f478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ee75e26374334a73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Comparación de resultado operativo (M€)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Series 1</c:v>
          </c:tx>
          <c:cat>
            <c:strRef>
              <c:f>'Resultados'!$A$10</c:f>
              <c:strCache>
                <c:ptCount val="0"/>
              </c:strCache>
            </c:strRef>
          </c:cat>
          <c:val>
            <c:numRef>
              <c:f>'Resultados'!$B$10</c:f>
              <c:numCache>
                <c:formatCode>#,##0.00;[Red](#,##0.00);-</c:formatCode>
                <c:ptCount val="0"/>
              </c:numCache>
            </c:numRef>
          </c:val>
        </c:ser>
        <c:ser>
          <c:idx val="1"/>
          <c:order val="1"/>
          <c:tx>
            <c:v>Series 2</c:v>
          </c:tx>
          <c:cat>
            <c:strRef>
              <c:f>'Resultados'!$A$10</c:f>
              <c:strCache>
                <c:ptCount val="0"/>
              </c:strCache>
            </c:strRef>
          </c:cat>
          <c:val>
            <c:numRef>
              <c:f>'Resultados'!$C$10</c:f>
              <c:numCache>
                <c:formatCode>#,##0.00;[Red](#,##0.00);-</c:formatCode>
                <c:ptCount val="0"/>
              </c:numCache>
            </c:numRef>
          </c:val>
        </c:ser>
        <c:ser>
          <c:idx val="2"/>
          <c:order val="2"/>
          <c:tx>
            <c:v>Series 3</c:v>
          </c:tx>
          <c:cat>
            <c:strRef>
              <c:f>'Resultados'!$A$10</c:f>
              <c:strCache>
                <c:ptCount val="0"/>
              </c:strCache>
            </c:strRef>
          </c:cat>
          <c:val>
            <c:numRef>
              <c:f>'Resultados'!$D$10</c:f>
              <c:numCache>
                <c:formatCode>#,##0.00;[Red](#,##0.00);-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2</xdr:row>
      <xdr:rowOff>0</xdr:rowOff>
    </xdr:from>
    <xdr:to>
      <xdr:col>12</xdr:col>
      <xdr:colOff>0</xdr:colOff>
      <xdr:row>17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e75e26374334a7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69d25f8142dd4f01" /></Relationships>
</file>

<file path=xl/worksheets/sheet1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48" hidden="0" customWidth="1"/>
    <x:col min="2" max="2" width="19" hidden="0" customWidth="1"/>
    <x:col min="3" max="3" width="19" hidden="0" customWidth="1"/>
    <x:col min="4" max="4" width="19" hidden="0" customWidth="1"/>
  </x:cols>
  <x:sheetData>
    <x:row r="1" ht="36" customHeight="1">
      <x:c r="A1" s="4" t="str">
        <x:v>DIAGONAL MAR · HIPÓTESIS DE ESCENARIO (NO PROYECCIÓN CERTIFICADA)</x:v>
      </x:c>
      <x:c r="B1" s="4"/>
      <x:c r="C1" s="4"/>
      <x:c r="D1" s="4"/>
    </x:row>
    <x:row r="3" ht="29" customHeight="1">
      <x:c r="A3" s="10" t="str">
        <x:v>Parámetro</x:v>
      </x:c>
      <x:c r="B3" s="10" t="str">
        <x:v>Prudente</x:v>
      </x:c>
      <x:c r="C3" s="10" t="str">
        <x:v>Base</x:v>
      </x:c>
      <x:c r="D3" s="10" t="str">
        <x:v>Ambicioso</x:v>
      </x:c>
    </x:row>
    <x:row r="4" ht="25" customHeight="1">
      <x:c r="A4" s="14" t="str">
        <x:v>NOI del centro existente (M€/año)</x:v>
      </x:c>
      <x:c r="B4" s="18" t="n">
        <x:v>12</x:v>
      </x:c>
      <x:c r="C4" s="18" t="n">
        <x:v>16</x:v>
      </x:c>
      <x:c r="D4" s="18" t="n">
        <x:v>19</x:v>
      </x:c>
    </x:row>
    <x:row r="5" ht="25" customHeight="1">
      <x:c r="A5" s="14" t="str">
        <x:v>Mejora retail y alquileres (M€/año)</x:v>
      </x:c>
      <x:c r="B5" s="18" t="n">
        <x:v>0</x:v>
      </x:c>
      <x:c r="C5" s="18" t="n">
        <x:v>4</x:v>
      </x:c>
      <x:c r="D5" s="18" t="n">
        <x:v>10</x:v>
      </x:c>
    </x:row>
    <x:row r="6" ht="25" customHeight="1">
      <x:c r="A6" s="14" t="str">
        <x:v>Entradas pagadas (millones/año)</x:v>
      </x:c>
      <x:c r="B6" s="18" t="n">
        <x:v>0.45</x:v>
      </x:c>
      <x:c r="C6" s="18" t="n">
        <x:v>1.25</x:v>
      </x:c>
      <x:c r="D6" s="18" t="n">
        <x:v>2.5</x:v>
      </x:c>
    </x:row>
    <x:row r="7" ht="25" customHeight="1">
      <x:c r="A7" s="14" t="str">
        <x:v>Ticket de atracciones (€/entrada)</x:v>
      </x:c>
      <x:c r="B7" s="18" t="n">
        <x:v>26</x:v>
      </x:c>
      <x:c r="C7" s="18" t="n">
        <x:v>32</x:v>
      </x:c>
      <x:c r="D7" s="18" t="n">
        <x:v>38</x:v>
      </x:c>
    </x:row>
    <x:row r="8" ht="25" customHeight="1">
      <x:c r="A8" s="14" t="str">
        <x:v>Margen operativo de atracciones</x:v>
      </x:c>
      <x:c r="B8" s="20" t="n">
        <x:v>0.25</x:v>
      </x:c>
      <x:c r="C8" s="20" t="n">
        <x:v>0.35</x:v>
      </x:c>
      <x:c r="D8" s="20" t="n">
        <x:v>0.42</x:v>
      </x:c>
    </x:row>
    <x:row r="9" ht="25" customHeight="1">
      <x:c r="A9" s="14" t="str">
        <x:v>Superficie de oficinas alquilable (m²)</x:v>
      </x:c>
      <x:c r="B9" s="18" t="n">
        <x:v>30000</x:v>
      </x:c>
      <x:c r="C9" s="18" t="n">
        <x:v>40000</x:v>
      </x:c>
      <x:c r="D9" s="18" t="n">
        <x:v>50000</x:v>
      </x:c>
    </x:row>
    <x:row r="10" ht="25" customHeight="1">
      <x:c r="A10" s="14" t="str">
        <x:v>Ocupación de oficinas</x:v>
      </x:c>
      <x:c r="B10" s="20" t="n">
        <x:v>0.65</x:v>
      </x:c>
      <x:c r="C10" s="20" t="n">
        <x:v>0.82</x:v>
      </x:c>
      <x:c r="D10" s="20" t="n">
        <x:v>0.94</x:v>
      </x:c>
    </x:row>
    <x:row r="11" ht="25" customHeight="1">
      <x:c r="A11" s="14" t="str">
        <x:v>Renta de oficinas (€/m²/mes)</x:v>
      </x:c>
      <x:c r="B11" s="18" t="n">
        <x:v>18</x:v>
      </x:c>
      <x:c r="C11" s="18" t="n">
        <x:v>22</x:v>
      </x:c>
      <x:c r="D11" s="18" t="n">
        <x:v>26</x:v>
      </x:c>
    </x:row>
    <x:row r="12" ht="25" customHeight="1">
      <x:c r="A12" s="14" t="str">
        <x:v>Margen NOI de oficinas</x:v>
      </x:c>
      <x:c r="B12" s="20" t="n">
        <x:v>0.6</x:v>
      </x:c>
      <x:c r="C12" s="20" t="n">
        <x:v>0.68</x:v>
      </x:c>
      <x:c r="D12" s="20" t="n">
        <x:v>0.75</x:v>
      </x:c>
    </x:row>
    <x:row r="13" ht="25" customHeight="1">
      <x:c r="A13" s="14" t="str">
        <x:v>Patrocinios y B2B facturación (M€/año)</x:v>
      </x:c>
      <x:c r="B13" s="18" t="n">
        <x:v>2</x:v>
      </x:c>
      <x:c r="C13" s="18" t="n">
        <x:v>6</x:v>
      </x:c>
      <x:c r="D13" s="18" t="n">
        <x:v>12</x:v>
      </x:c>
    </x:row>
    <x:row r="14" ht="25" customHeight="1">
      <x:c r="A14" s="14" t="str">
        <x:v>Margen operativo patrocinios/B2B</x:v>
      </x:c>
      <x:c r="B14" s="20" t="n">
        <x:v>0.55</x:v>
      </x:c>
      <x:c r="C14" s="20" t="n">
        <x:v>0.7</x:v>
      </x:c>
      <x:c r="D14" s="20" t="n">
        <x:v>0.75</x:v>
      </x:c>
    </x:row>
    <x:row r="15" ht="25" customHeight="1">
      <x:c r="A15" s="14" t="str">
        <x:v>Otros resultados operativos (M€/año)</x:v>
      </x:c>
      <x:c r="B15" s="18" t="n">
        <x:v>0.5</x:v>
      </x:c>
      <x:c r="C15" s="18" t="n">
        <x:v>3</x:v>
      </x:c>
      <x:c r="D15" s="18" t="n">
        <x:v>7</x:v>
      </x:c>
    </x:row>
    <x:row r="16" ht="25" customHeight="1">
      <x:c r="A16" s="14" t="str">
        <x:v>CAPEX total de referencia (M€)</x:v>
      </x:c>
      <x:c r="B16" s="18" t="n">
        <x:v>1200</x:v>
      </x:c>
      <x:c r="C16" s="18" t="n">
        <x:v>1200</x:v>
      </x:c>
      <x:c r="D16" s="18" t="n">
        <x:v>1200</x:v>
      </x:c>
    </x:row>
    <x:row r="17" ht="25" customHeight="1">
      <x:c r="A17" s="14" t="str">
        <x:v>Objetivo de yield operativo</x:v>
      </x:c>
      <x:c r="B17" s="20" t="n">
        <x:v>0.07</x:v>
      </x:c>
      <x:c r="C17" s="20" t="n">
        <x:v>0.07</x:v>
      </x:c>
      <x:c r="D17" s="20" t="n">
        <x:v>0.07</x:v>
      </x:c>
    </x:row>
    <x:row r="19">
      <x:c r="A19" t="str">
        <x:v>NOTA: Todos son supuestos editables, salvo los datos históricos identificados en Fuentes.</x:v>
      </x:c>
      <x:c r="B19"/>
      <x:c r="C19"/>
      <x:c r="D19"/>
    </x:row>
    <x:row r="20">
      <x:c r="A20" t="str">
        <x:v>El escenario ambicioso presupone 50.000 m² alquilables; requiere más expansión que la base.</x:v>
      </x:c>
      <x:c r="B20"/>
      <x:c r="C20"/>
      <x:c r="D20"/>
    </x:row>
  </x:sheetData>
  <x:mergeCells>
    <x:mergeCell ref="A1:D1"/>
    <x:mergeCell ref="A19:D19"/>
    <x:mergeCell ref="A20:D2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48" hidden="0" customWidth="1"/>
    <x:col min="2" max="2" width="19" hidden="0" customWidth="1"/>
    <x:col min="3" max="3" width="19" hidden="0" customWidth="1"/>
    <x:col min="4" max="4" width="19" hidden="0" customWidth="1"/>
  </x:cols>
  <x:sheetData>
    <x:row r="1" ht="36" customHeight="1">
      <x:c r="A1" s="4" t="str">
        <x:v>RESULTADO OPERATIVO ANUAL · MILLONES DE EUROS</x:v>
      </x:c>
      <x:c r="B1" s="4"/>
      <x:c r="C1" s="4"/>
      <x:c r="D1" s="4"/>
    </x:row>
    <x:row r="3" ht="29" customHeight="1">
      <x:c r="A3" s="10" t="str">
        <x:v>Componente</x:v>
      </x:c>
      <x:c r="B3" s="10" t="str">
        <x:v>Prudente</x:v>
      </x:c>
      <x:c r="C3" s="10" t="str">
        <x:v>Base</x:v>
      </x:c>
      <x:c r="D3" s="10" t="str">
        <x:v>Ambicioso</x:v>
      </x:c>
    </x:row>
    <x:row r="4" ht="25" customHeight="1">
      <x:c r="A4" s="14" t="str">
        <x:v>NOI centro existente</x:v>
      </x:c>
      <x:c r="B4" s="22" t="n">
        <x:f>Hipotesis!B4</x:f>
        <x:v>12</x:v>
      </x:c>
      <x:c r="C4" s="22" t="n">
        <x:f>Hipotesis!C4</x:f>
        <x:v>16</x:v>
      </x:c>
      <x:c r="D4" s="22" t="n">
        <x:f>Hipotesis!D4</x:f>
        <x:v>19</x:v>
      </x:c>
    </x:row>
    <x:row r="5" ht="25" customHeight="1">
      <x:c r="A5" s="14" t="str">
        <x:v>Incremento de retail y alquileres</x:v>
      </x:c>
      <x:c r="B5" s="22" t="n">
        <x:f>Hipotesis!B5</x:f>
        <x:v>0</x:v>
      </x:c>
      <x:c r="C5" s="22" t="n">
        <x:f>Hipotesis!C5</x:f>
        <x:v>4</x:v>
      </x:c>
      <x:c r="D5" s="22" t="n">
        <x:f>Hipotesis!D5</x:f>
        <x:v>10</x:v>
      </x:c>
    </x:row>
    <x:row r="6" ht="25" customHeight="1">
      <x:c r="A6" s="14" t="str">
        <x:v>Contribución de atracciones</x:v>
      </x:c>
      <x:c r="B6" s="22" t="n">
        <x:f>Hipotesis!B6*Hipotesis!B7*Hipotesis!B8</x:f>
        <x:v>2.9250000000000003</x:v>
      </x:c>
      <x:c r="C6" s="22" t="n">
        <x:f>Hipotesis!C6*Hipotesis!C7*Hipotesis!C8</x:f>
        <x:v>14</x:v>
      </x:c>
      <x:c r="D6" s="22" t="n">
        <x:f>Hipotesis!D6*Hipotesis!D7*Hipotesis!D8</x:f>
        <x:v>39.9</x:v>
      </x:c>
    </x:row>
    <x:row r="7" ht="25" customHeight="1">
      <x:c r="A7" s="14" t="str">
        <x:v>Contribución de oficinas</x:v>
      </x:c>
      <x:c r="B7" s="22" t="n">
        <x:f>Hipotesis!B9*Hipotesis!B10*Hipotesis!B11*12*Hipotesis!B12/1000000</x:f>
        <x:v>2.5272</x:v>
      </x:c>
      <x:c r="C7" s="22" t="n">
        <x:f>Hipotesis!C9*Hipotesis!C10*Hipotesis!C11*12*Hipotesis!C12/1000000</x:f>
        <x:v>5.888256</x:v>
      </x:c>
      <x:c r="D7" s="22" t="n">
        <x:f>Hipotesis!D9*Hipotesis!D10*Hipotesis!D11*12*Hipotesis!D12/1000000</x:f>
        <x:v>10.998</x:v>
      </x:c>
    </x:row>
    <x:row r="8" ht="25" customHeight="1">
      <x:c r="A8" s="14" t="str">
        <x:v>Contribución de patrocinios</x:v>
      </x:c>
      <x:c r="B8" s="22" t="n">
        <x:f>Hipotesis!B13*Hipotesis!B14</x:f>
        <x:v>1.1</x:v>
      </x:c>
      <x:c r="C8" s="22" t="n">
        <x:f>Hipotesis!C13*Hipotesis!C14</x:f>
        <x:v>4.199999999999999</x:v>
      </x:c>
      <x:c r="D8" s="22" t="n">
        <x:f>Hipotesis!D13*Hipotesis!D14</x:f>
        <x:v>9</x:v>
      </x:c>
    </x:row>
    <x:row r="9" ht="25" customHeight="1">
      <x:c r="A9" s="14" t="str">
        <x:v>Otros resultados operativos</x:v>
      </x:c>
      <x:c r="B9" s="22" t="n">
        <x:f>Hipotesis!B15</x:f>
        <x:v>0.5</x:v>
      </x:c>
      <x:c r="C9" s="22" t="n">
        <x:f>Hipotesis!C15</x:f>
        <x:v>3</x:v>
      </x:c>
      <x:c r="D9" s="22" t="n">
        <x:f>Hipotesis!D15</x:f>
        <x:v>7</x:v>
      </x:c>
    </x:row>
    <x:row r="10" ht="29" customHeight="1">
      <x:c r="A10" s="14" t="str">
        <x:v>TOTAL OPERATIVO (M€)</x:v>
      </x:c>
      <x:c r="B10" s="27" t="n">
        <x:f>SUM(B4:B9)</x:f>
        <x:v>19.052200000000003</x:v>
      </x:c>
      <x:c r="C10" s="27" t="n">
        <x:f>SUM(C4:C9)</x:f>
        <x:v>47.088256</x:v>
      </x:c>
      <x:c r="D10" s="27" t="n">
        <x:f>SUM(D4:D9)</x:f>
        <x:v>95.89800000000001</x:v>
      </x:c>
    </x:row>
    <x:row r="11" ht="25" customHeight="1">
      <x:c r="A11" s="14" t="str">
        <x:v>Inversión total (M€)</x:v>
      </x:c>
      <x:c r="B11" s="22" t="n">
        <x:f>Hipotesis!B16</x:f>
        <x:v>1200</x:v>
      </x:c>
      <x:c r="C11" s="22" t="n">
        <x:f>Hipotesis!C16</x:f>
        <x:v>1200</x:v>
      </x:c>
      <x:c r="D11" s="22" t="n">
        <x:f>Hipotesis!D16</x:f>
        <x:v>1200</x:v>
      </x:c>
    </x:row>
    <x:row r="12" ht="25" customHeight="1">
      <x:c r="A12" s="14" t="str">
        <x:v>Yield simple</x:v>
      </x:c>
      <x:c r="B12" s="24" t="n">
        <x:f>B10/B11</x:f>
        <x:v>0.015876833333333337</x:v>
      </x:c>
      <x:c r="C12" s="24" t="n">
        <x:f>C10/C11</x:f>
        <x:v>0.039240213333333336</x:v>
      </x:c>
      <x:c r="D12" s="24" t="n">
        <x:f>D10/D11</x:f>
        <x:v>0.07991500000000001</x:v>
      </x:c>
    </x:row>
    <x:row r="13" ht="25" customHeight="1">
      <x:c r="A13" s="14" t="str">
        <x:v>NOI objetivo 7% (M€)</x:v>
      </x:c>
      <x:c r="B13" s="22" t="n">
        <x:f>B11*Hipotesis!B17</x:f>
        <x:v>84.00000000000001</x:v>
      </x:c>
      <x:c r="C13" s="22" t="n">
        <x:f>C11*Hipotesis!C17</x:f>
        <x:v>84.00000000000001</x:v>
      </x:c>
      <x:c r="D13" s="22" t="n">
        <x:f>D11*Hipotesis!D17</x:f>
        <x:v>84.00000000000001</x:v>
      </x:c>
    </x:row>
    <x:row r="14" ht="25" customHeight="1">
      <x:c r="A14" s="14" t="str">
        <x:v>Superávit/(déficit) frente a objetivo (M€)</x:v>
      </x:c>
      <x:c r="B14" s="30" t="n">
        <x:f>B10-B13</x:f>
        <x:v>-64.94780000000002</x:v>
      </x:c>
      <x:c r="C14" s="30" t="n">
        <x:f>C10-C13</x:f>
        <x:v>-36.91174400000001</x:v>
      </x:c>
      <x:c r="D14" s="30" t="n">
        <x:f>D10-D13</x:f>
        <x:v>11.897999999999996</x:v>
      </x:c>
    </x:row>
    <x:row r="15" ht="25" customHeight="1">
      <x:c r="A15" s="14" t="str">
        <x:v>Entradas pagadas por día (365 días)</x:v>
      </x:c>
      <x:c r="B15" s="32" t="n">
        <x:f>Hipotesis!B6*1000000/365</x:f>
        <x:v>1232.876712328767</x:v>
      </x:c>
      <x:c r="C15" s="32" t="n">
        <x:f>Hipotesis!C6*1000000/365</x:f>
        <x:v>3424.6575342465753</x:v>
      </x:c>
      <x:c r="D15" s="32" t="n">
        <x:f>Hipotesis!D6*1000000/365</x:f>
        <x:v>6849.315068493151</x:v>
      </x:c>
    </x:row>
    <x:row r="16" ht="25" customHeight="1">
      <x:c r="A16" s="14"/>
      <x:c r="B16" s="14"/>
      <x:c r="C16" s="14"/>
      <x:c r="D16" s="14"/>
    </x:row>
    <x:row r="17" ht="25" customHeight="1">
      <x:c r="A17" s="44" t="str">
        <x:v>IMPORTANTE: NO equivale a TIR, valoración de mercado o rentabilidad del accionista.</x:v>
      </x:c>
      <x:c r="B17" s="44"/>
      <x:c r="C17" s="44"/>
      <x:c r="D17" s="44"/>
    </x:row>
  </x:sheetData>
  <x:mergeCells>
    <x:mergeCell ref="A1:D1"/>
    <x:mergeCell ref="A17:D17"/>
  </x:mergeCells>
  <x:pageMargins left="0.7" right="0.7" top="0.75" bottom="0.75" header="0.3" footer="0.3"/>
  <x:drawing xmlns:r="http://schemas.openxmlformats.org/officeDocument/2006/relationships" r:id="R69d25f8142dd4f01"/>
</x:worksheet>
</file>

<file path=xl/worksheets/sheet3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38" hidden="0" customWidth="1"/>
    <x:col min="2" max="2" width="22" hidden="0" customWidth="1"/>
    <x:col min="3" max="3" width="54" hidden="0" customWidth="1"/>
    <x:col min="4" max="4" width="19" hidden="0" customWidth="1"/>
  </x:cols>
  <x:sheetData>
    <x:row r="1" ht="36" customHeight="1">
      <x:c r="A1" s="4" t="str">
        <x:v>INVERSIÓN TOTAL INDICATIVA (M€)</x:v>
      </x:c>
      <x:c r="B1" s="4"/>
      <x:c r="C1" s="4"/>
    </x:row>
    <x:row r="3" ht="29" customHeight="1">
      <x:c r="A3" s="10" t="str">
        <x:v>Partida</x:v>
      </x:c>
      <x:c r="B3" s="10" t="str">
        <x:v>Presupuesto (M€)</x:v>
      </x:c>
      <x:c r="C3" s="10" t="str">
        <x:v>Estado</x:v>
      </x:c>
    </x:row>
    <x:row r="4" ht="25" customHeight="1">
      <x:c r="A4" s="14" t="str">
        <x:v>Compra del centro comercial</x:v>
      </x:c>
      <x:c r="B4" s="34" t="n">
        <x:v>500</x:v>
      </x:c>
      <x:c r="C4" s="14" t="str">
        <x:v>Precio pedido público; no transacción</x:v>
      </x:c>
      <x:c r="D4" s="14"/>
    </x:row>
    <x:row r="5" ht="25" customHeight="1">
      <x:c r="A5" s="14" t="str">
        <x:v>Adquisiciones adicionales</x:v>
      </x:c>
      <x:c r="B5" s="34" t="n">
        <x:v>230</x:v>
      </x:c>
      <x:c r="C5" s="14" t="str">
        <x:v>Supuesto; activos sin negociación</x:v>
      </x:c>
      <x:c r="D5" s="14"/>
    </x:row>
    <x:row r="6" ht="25" customHeight="1">
      <x:c r="A6" s="14" t="str">
        <x:v>Reforma y entretenimiento</x:v>
      </x:c>
      <x:c r="B6" s="34" t="n">
        <x:v>170</x:v>
      </x:c>
      <x:c r="C6" s="14" t="str">
        <x:v>Rango no cotizado</x:v>
      </x:c>
      <x:c r="D6" s="14"/>
    </x:row>
    <x:row r="7" ht="25" customHeight="1">
      <x:c r="A7" s="14" t="str">
        <x:v>Laboratorios y campus</x:v>
      </x:c>
      <x:c r="B7" s="34" t="n">
        <x:v>65</x:v>
      </x:c>
      <x:c r="C7" s="14" t="str">
        <x:v>Rango no cotizado</x:v>
      </x:c>
      <x:c r="D7" s="14"/>
    </x:row>
    <x:row r="8" ht="25" customHeight="1">
      <x:c r="A8" s="14" t="str">
        <x:v>IA y plataformas digitales</x:v>
      </x:c>
      <x:c r="B8" s="34" t="n">
        <x:v>25</x:v>
      </x:c>
      <x:c r="C8" s="14" t="str">
        <x:v>Rango no cotizado</x:v>
      </x:c>
      <x:c r="D8" s="14"/>
    </x:row>
    <x:row r="9" ht="25" customHeight="1">
      <x:c r="A9" s="14" t="str">
        <x:v>Piloto subterráneo</x:v>
      </x:c>
      <x:c r="B9" s="34" t="n">
        <x:v>65</x:v>
      </x:c>
      <x:c r="C9" s="14" t="str">
        <x:v>Condicionado a ingeniería; no red completa</x:v>
      </x:c>
      <x:c r="D9" s="14"/>
    </x:row>
    <x:row r="10" ht="25" customHeight="1">
      <x:c r="A10" s="14" t="str">
        <x:v>Transacción, gastos y contingencia</x:v>
      </x:c>
      <x:c r="B10" s="34" t="n">
        <x:v>145</x:v>
      </x:c>
      <x:c r="C10" s="14" t="str">
        <x:v>Provisión conceptual</x:v>
      </x:c>
      <x:c r="D10" s="14"/>
    </x:row>
    <x:row r="11" ht="30" customHeight="1">
      <x:c r="A11" s="38" t="str">
        <x:v>TOTAL INVERSIÓN (M€)</x:v>
      </x:c>
      <x:c r="B11" s="39" t="n">
        <x:f>SUM(B4:B10)</x:f>
        <x:v>1200</x:v>
      </x:c>
      <x:c r="C11" s="38"/>
      <x:c r="D11" s="14"/>
    </x:row>
    <x:row r="12" ht="25" customHeight="1">
      <x:c r="A12" s="14"/>
      <x:c r="B12" s="14"/>
      <x:c r="C12" s="14"/>
      <x:c r="D12" s="14"/>
    </x:row>
    <x:row r="13" ht="25" customHeight="1">
      <x:c r="A13" s="14" t="str">
        <x:v>LA RED SUBTERRÁNEA COMPLETA NO ESTÁ PRESUPUESTADA.</x:v>
      </x:c>
      <x:c r="B13" s="14"/>
      <x:c r="C13" s="14"/>
      <x:c r="D13" s="14"/>
    </x:row>
    <x:row r="14" ht="25" customHeight="1">
      <x:c r="A14" s="14"/>
      <x:c r="B14" s="14"/>
      <x:c r="C14" s="14"/>
      <x:c r="D14" s="14"/>
    </x:row>
    <x:row r="15" ht="25" customHeight="1">
      <x:c r="A15" s="14"/>
      <x:c r="B15" s="14"/>
      <x:c r="C15" s="14"/>
      <x:c r="D15" s="14"/>
    </x:row>
    <x:row r="16" ht="25" customHeight="1">
      <x:c r="A16" s="14"/>
      <x:c r="B16" s="14"/>
      <x:c r="C16" s="14"/>
      <x:c r="D16" s="14"/>
    </x:row>
    <x:row r="17" ht="25" customHeight="1">
      <x:c r="A17" s="14"/>
      <x:c r="B17" s="14"/>
      <x:c r="C17" s="14"/>
      <x:c r="D17" s="14"/>
    </x:row>
  </x:sheetData>
  <x:mergeCells>
    <x:mergeCell ref="A1:C1"/>
    <x:mergeCell ref="A13:C1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35" hidden="0" customWidth="1"/>
    <x:col min="2" max="2" width="42" hidden="0" customWidth="1"/>
    <x:col min="3" max="3" width="90" hidden="0" customWidth="1"/>
    <x:col min="4" max="4" width="19" hidden="0" customWidth="1"/>
  </x:cols>
  <x:sheetData>
    <x:row r="1" ht="36" customHeight="1">
      <x:c r="A1" s="4" t="str">
        <x:v>DATOS PÚBLICOS Y ADVERTENCIAS</x:v>
      </x:c>
      <x:c r="B1" s="4"/>
      <x:c r="C1" s="4"/>
    </x:row>
    <x:row r="3" ht="29" customHeight="1">
      <x:c r="A3" s="10" t="str">
        <x:v>Variable</x:v>
      </x:c>
      <x:c r="B3" s="10" t="str">
        <x:v>Dato / estado</x:v>
      </x:c>
      <x:c r="C3" s="10" t="str">
        <x:v>URL de referencia</x:v>
      </x:c>
    </x:row>
    <x:row r="4" ht="44" customHeight="1">
      <x:c r="A4" s="14" t="str">
        <x:v>Precio pedido en 2026</x:v>
      </x:c>
      <x:c r="B4" s="14" t="str">
        <x:v>≈ 500 M€ (no venta cerrada)</x:v>
      </x:c>
      <x:c r="C4" s="14" t="str">
        <x:v>https://www.europapress.es/economia/noticia-deutsche-bank-pone-venta-centro-comercial-diagonal-mar-barcelona-500-millones-20260916110542.html</x:v>
      </x:c>
      <x:c r="D4" s="14"/>
    </x:row>
    <x:row r="5" ht="44" customHeight="1">
      <x:c r="A5" s="14" t="str">
        <x:v>Ingresos de 2024</x:v>
      </x:c>
      <x:c r="B5" s="14" t="str">
        <x:v>≈ 24 M€ (no NOI)</x:v>
      </x:c>
      <x:c r="C5" s="14" t="str">
        <x:v>https://www.ejeprime.com/comercial/dws-pone-a-la-venta-su-joya-comercial-en-espana-diagonal-por-mas-de-500-millones</x:v>
      </x:c>
      <x:c r="D5" s="14"/>
    </x:row>
    <x:row r="6" ht="44" customHeight="1">
      <x:c r="A6" s="14" t="str">
        <x:v>Afluencia</x:v>
      </x:c>
      <x:c r="B6" s="14" t="str">
        <x:v>≈ 16 millones visitas/año</x:v>
      </x:c>
      <x:c r="C6" s="14" t="str">
        <x:v>https://www.idealista.com/news/inmobiliario/retail/2026/10/06/917488-diagonal-mar-busca-comprador-entre-las-dudas-sobre-su-atractivo-comercial-y-la</x:v>
      </x:c>
      <x:c r="D6" s="14"/>
    </x:row>
    <x:row r="7" ht="44" customHeight="1">
      <x:c r="A7" s="14" t="str">
        <x:v>Torre Diagonal Mar</x:v>
      </x:c>
      <x:c r="B7" s="14" t="str">
        <x:v>22.500 m² oficinas, propiedad Rentamar</x:v>
      </x:c>
      <x:c r="C7" s="14" t="str">
        <x:v>https://rentamarproperties.com/en/properties/torre-diagonal-mar/</x:v>
      </x:c>
      <x:c r="D7" s="14"/>
    </x:row>
    <x:row r="8" ht="44" customHeight="1">
      <x:c r="A8" s="14" t="str">
        <x:v>Mercado oficinas 22@</x:v>
      </x:c>
      <x:c r="B8" s="14" t="str">
        <x:v>18,66% vacancia cierre 2025</x:v>
      </x:c>
      <x:c r="C8" s="14" t="str">
        <x:v>https://www.cushmanwakefield.com/es-es/spain/insights/transparency-22-arroba-barcelona</x:v>
      </x:c>
      <x:c r="D8" s="14"/>
    </x:row>
    <x:row r="9" ht="44" customHeight="1">
      <x:c r="A9" s="14" t="str">
        <x:v>Valores hipotéticos de Hipotesis</x:v>
      </x:c>
      <x:c r="B9" s="14" t="str">
        <x:v>Diseño propio · no evidencia de demanda</x:v>
      </x:c>
      <x:c r="C9" s="14" t="str">
        <x:v>NO EXISTE FUENTE EXTERNA</x:v>
      </x:c>
      <x:c r="D9" s="14"/>
    </x:row>
    <x:row r="10" ht="25" customHeight="1">
      <x:c r="A10" s="14"/>
      <x:c r="B10" s="14"/>
      <x:c r="C10" s="14"/>
      <x:c r="D10" s="14"/>
    </x:row>
    <x:row r="11" ht="25" customHeight="1">
      <x:c r="A11" s="14"/>
      <x:c r="B11" s="14"/>
      <x:c r="C11" s="14"/>
      <x:c r="D11" s="14"/>
    </x:row>
    <x:row r="12" ht="25" customHeight="1">
      <x:c r="A12" s="14"/>
      <x:c r="B12" s="14"/>
      <x:c r="C12" s="14"/>
      <x:c r="D12" s="14"/>
    </x:row>
    <x:row r="13" ht="25" customHeight="1">
      <x:c r="A13" s="14"/>
      <x:c r="B13" s="14"/>
      <x:c r="C13" s="14"/>
      <x:c r="D13" s="14"/>
    </x:row>
    <x:row r="14" ht="25" customHeight="1">
      <x:c r="A14" s="14"/>
      <x:c r="B14" s="14"/>
      <x:c r="C14" s="14"/>
      <x:c r="D14" s="14"/>
    </x:row>
    <x:row r="15" ht="25" customHeight="1">
      <x:c r="A15" s="14"/>
      <x:c r="B15" s="14"/>
      <x:c r="C15" s="14"/>
      <x:c r="D15" s="14"/>
    </x:row>
    <x:row r="16" ht="25" customHeight="1">
      <x:c r="A16" s="14"/>
      <x:c r="B16" s="14"/>
      <x:c r="C16" s="14"/>
      <x:c r="D16" s="14"/>
    </x:row>
    <x:row r="17" ht="25" customHeight="1">
      <x:c r="A17" s="14"/>
      <x:c r="B17" s="14"/>
      <x:c r="C17" s="14"/>
      <x:c r="D17" s="14"/>
    </x:row>
  </x:sheetData>
  <x:mergeCells>
    <x:mergeCell ref="A1:C1"/>
  </x:mergeCells>
  <x:pageMargins left="0.7" right="0.7" top="0.75" bottom="0.75" header="0.3" footer="0.3"/>
</x:worksheet>
</file>